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8976"/>
  </bookViews>
  <sheets>
    <sheet name="структура ЦВ" sheetId="1" r:id="rId1"/>
    <sheet name="елементи" sheetId="2" r:id="rId2"/>
  </sheets>
  <externalReferences>
    <externalReference r:id="rId3"/>
  </externalReference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Titles_2" localSheetId="0">#REF!</definedName>
    <definedName name="Excel_BuiltIn_Print_Titles_2">#REF!</definedName>
    <definedName name="Excel_BuiltIn_Print_Titles_4" localSheetId="0">#REF!</definedName>
    <definedName name="Excel_BuiltIn_Print_Titles_4">#REF!</definedName>
    <definedName name="Excel_BuiltIn_Print_Titles_5">"#REF!"</definedName>
    <definedName name="Print_Area_1" localSheetId="0">#REF!</definedName>
    <definedName name="Print_Area_1">#REF!</definedName>
    <definedName name="SHARED_FORMULA_13_110_13_110_0" localSheetId="0">(#REF!-#REF!)/#REF!</definedName>
    <definedName name="SHARED_FORMULA_13_110_13_110_0">(#REF!-#REF!)/#REF!</definedName>
    <definedName name="SHARED_FORMULA_13_138_13_138_0" localSheetId="0">#REF!+#REF!+#REF!</definedName>
    <definedName name="SHARED_FORMULA_13_138_13_138_0">#REF!+#REF!+#REF!</definedName>
    <definedName name="SHARED_FORMULA_13_21_13_21_0" localSheetId="0">#REF!+#REF!+#REF!</definedName>
    <definedName name="SHARED_FORMULA_13_21_13_21_0">#REF!+#REF!+#REF!</definedName>
    <definedName name="SHARED_FORMULA_13_30_13_30_0" localSheetId="0">#REF!+#REF!+#REF!</definedName>
    <definedName name="SHARED_FORMULA_13_30_13_30_0">#REF!+#REF!+#REF!</definedName>
    <definedName name="SHARED_FORMULA_13_60_13_60_0" localSheetId="0">#REF!+#REF!+#REF!</definedName>
    <definedName name="SHARED_FORMULA_13_60_13_60_0">#REF!+#REF!+#REF!</definedName>
    <definedName name="SHARED_FORMULA_13_85_13_85_0" localSheetId="0">#REF!+#REF!-#REF!</definedName>
    <definedName name="SHARED_FORMULA_13_85_13_85_0">#REF!+#REF!-#REF!</definedName>
    <definedName name="SHARED_FORMULA_13_93_13_93_0" localSheetId="0">#REF!-#REF!+#REF!+#REF!</definedName>
    <definedName name="SHARED_FORMULA_13_93_13_93_0">#REF!-#REF!+#REF!+#REF!</definedName>
    <definedName name="SHARED_FORMULA_14_116_14_116_0" localSheetId="0">#REF!+#REF!+#REF!</definedName>
    <definedName name="SHARED_FORMULA_14_116_14_116_0">#REF!+#REF!+#REF!</definedName>
    <definedName name="SHARED_FORMULA_14_30_14_30_0" localSheetId="0">#REF!+#REF!+#REF!</definedName>
    <definedName name="SHARED_FORMULA_14_30_14_30_0">#REF!+#REF!+#REF!</definedName>
    <definedName name="SHARED_FORMULA_14_60_14_60_0" localSheetId="0">#REF!+#REF!+#REF!</definedName>
    <definedName name="SHARED_FORMULA_14_60_14_60_0">#REF!+#REF!+#REF!</definedName>
    <definedName name="SHARED_FORMULA_15_107_15_107_0" localSheetId="0">(#REF!+#REF!)/#REF!</definedName>
    <definedName name="SHARED_FORMULA_15_107_15_107_0">(#REF!+#REF!)/#REF!</definedName>
    <definedName name="SHARED_FORMULA_15_108_15_108_0" localSheetId="0">(#REF!-#REF!-#REF!)/#REF!</definedName>
    <definedName name="SHARED_FORMULA_15_108_15_108_0">(#REF!-#REF!-#REF!)/#REF!</definedName>
    <definedName name="SHARED_FORMULA_19_103_19_103_0" localSheetId="0">#REF!+#REF!</definedName>
    <definedName name="SHARED_FORMULA_19_103_19_103_0">#REF!+#REF!</definedName>
    <definedName name="SHARED_FORMULA_19_138_19_138_0" localSheetId="0">#REF!+#REF!</definedName>
    <definedName name="SHARED_FORMULA_19_138_19_138_0">#REF!+#REF!</definedName>
    <definedName name="SHARED_FORMULA_19_21_19_21_0" localSheetId="0">#REF!+#REF!</definedName>
    <definedName name="SHARED_FORMULA_19_21_19_21_0">#REF!+#REF!</definedName>
    <definedName name="SHARED_FORMULA_19_29_19_29_0" localSheetId="0">#REF!+#REF!</definedName>
    <definedName name="SHARED_FORMULA_19_29_19_29_0">#REF!+#REF!</definedName>
    <definedName name="SHARED_FORMULA_19_60_19_60_0" localSheetId="0">#REF!+#REF!</definedName>
    <definedName name="SHARED_FORMULA_19_60_19_60_0">#REF!+#REF!</definedName>
    <definedName name="SHARED_FORMULA_19_93_19_93_0" localSheetId="0">#REF!+#REF!</definedName>
    <definedName name="SHARED_FORMULA_19_93_19_93_0">#REF!+#REF!</definedName>
    <definedName name="SHARED_FORMULA_20_116_20_116_0" localSheetId="0">#REF!+#REF!</definedName>
    <definedName name="SHARED_FORMULA_20_116_20_116_0">#REF!+#REF!</definedName>
    <definedName name="SHARED_FORMULA_20_29_20_29_0" localSheetId="0">#REF!+#REF!</definedName>
    <definedName name="SHARED_FORMULA_20_29_20_29_0">#REF!+#REF!</definedName>
    <definedName name="SHARED_FORMULA_20_60_20_60_0" localSheetId="0">#REF!+#REF!</definedName>
    <definedName name="SHARED_FORMULA_20_60_20_60_0">#REF!+#REF!</definedName>
    <definedName name="SHARED_FORMULA_24_21_24_21_0" localSheetId="0">#REF!+#REF!+#REF!</definedName>
    <definedName name="SHARED_FORMULA_24_21_24_21_0">#REF!+#REF!+#REF!</definedName>
    <definedName name="SHARED_FORMULA_24_60_24_60_0" localSheetId="0">#REF!+#REF!+#REF!</definedName>
    <definedName name="SHARED_FORMULA_24_60_24_60_0">#REF!+#REF!+#REF!</definedName>
    <definedName name="SHARED_FORMULA_25_116_25_116_0" localSheetId="0">#REF!+#REF!+#REF!+#REF!</definedName>
    <definedName name="SHARED_FORMULA_25_116_25_116_0">#REF!+#REF!+#REF!+#REF!</definedName>
    <definedName name="SHARED_FORMULA_25_23_25_23_0" localSheetId="0">#REF!+#REF!+#REF!+#REF!</definedName>
    <definedName name="SHARED_FORMULA_25_23_25_23_0">#REF!+#REF!+#REF!+#REF!</definedName>
    <definedName name="SHARED_FORMULA_25_60_25_60_0" localSheetId="0">#REF!+#REF!+#REF!+#REF!</definedName>
    <definedName name="SHARED_FORMULA_25_60_25_60_0">#REF!+#REF!+#REF!+#REF!</definedName>
    <definedName name="SHARED_FORMULA_3_106_3_106_0" localSheetId="0">#REF!/#REF!</definedName>
    <definedName name="SHARED_FORMULA_3_106_3_106_0">#REF!/#REF!</definedName>
    <definedName name="SHARED_FORMULA_3_107_3_107_0" localSheetId="0">(#REF!+#REF!+#REF!)/#REF!</definedName>
    <definedName name="SHARED_FORMULA_3_107_3_107_0">(#REF!+#REF!+#REF!)/#REF!</definedName>
    <definedName name="SHARED_FORMULA_3_108_3_108_0" localSheetId="0">(#REF!-#REF!-#REF!-#REF!)/#REF!</definedName>
    <definedName name="SHARED_FORMULA_3_108_3_108_0">(#REF!-#REF!-#REF!-#REF!)/#REF!</definedName>
    <definedName name="SHARED_FORMULA_3_127_3_127_0" localSheetId="0">#REF!</definedName>
    <definedName name="SHARED_FORMULA_3_127_3_127_0">#REF!</definedName>
    <definedName name="SHARED_FORMULA_3_128_3_128_0" localSheetId="0">(#REF!+#REF!)/#REF!</definedName>
    <definedName name="SHARED_FORMULA_3_128_3_128_0">(#REF!+#REF!)/#REF!</definedName>
    <definedName name="SHARED_FORMULA_3_129_3_129_0" localSheetId="0">#REF!</definedName>
    <definedName name="SHARED_FORMULA_3_129_3_129_0">#REF!</definedName>
    <definedName name="SHARED_FORMULA_3_133_3_133_0" localSheetId="0">#REF!/#REF!</definedName>
    <definedName name="SHARED_FORMULA_3_133_3_133_0">#REF!/#REF!</definedName>
    <definedName name="SHARED_FORMULA_3_137_3_137_0" localSheetId="0">#REF!+#REF!</definedName>
    <definedName name="SHARED_FORMULA_3_137_3_137_0">#REF!+#REF!</definedName>
    <definedName name="SHARED_FORMULA_3_59_3_59_0" localSheetId="0">IF(#REF!+#REF!+#REF!+#REF!=#REF!+#REF!+#REF!+#REF!+#REF!,#REF!+#REF!+#REF!+#REF!,"неприпустиме значення")</definedName>
    <definedName name="SHARED_FORMULA_3_59_3_59_0">IF(#REF!+#REF!+#REF!+#REF!=#REF!+#REF!+#REF!+#REF!+#REF!,#REF!+#REF!+#REF!+#REF!,"неприпустиме значення")</definedName>
    <definedName name="SHARED_FORMULA_4_100_4_100_0" localSheetId="0">#REF!+1</definedName>
    <definedName name="SHARED_FORMULA_4_100_4_100_0">#REF!+1</definedName>
    <definedName name="SHARED_FORMULA_4_20_4_20_0" localSheetId="0">#REF!+1</definedName>
    <definedName name="SHARED_FORMULA_4_20_4_20_0">#REF!+1</definedName>
    <definedName name="SHARED_FORMULA_4_58_4_58_0" localSheetId="0">#REF!+1</definedName>
    <definedName name="SHARED_FORMULA_4_58_4_58_0">#REF!+1</definedName>
    <definedName name="SHARED_FORMULA_5_102_5_102_0" localSheetId="0">#REF!+#REF!+#REF!</definedName>
    <definedName name="SHARED_FORMULA_5_102_5_102_0">#REF!+#REF!+#REF!</definedName>
    <definedName name="SHARED_FORMULA_7_109_7_109_0" localSheetId="0">#REF!/#REF!</definedName>
    <definedName name="SHARED_FORMULA_7_109_7_109_0">#REF!/#REF!</definedName>
    <definedName name="SHARED_FORMULA_7_110_7_110_0" localSheetId="0">#REF!/#REF!</definedName>
    <definedName name="SHARED_FORMULA_7_110_7_110_0">#REF!/#REF!</definedName>
    <definedName name="SHARED_FORMULA_7_111_7_111_0" localSheetId="0">(#REF!)/(#REF!+#REF!)*100</definedName>
    <definedName name="SHARED_FORMULA_7_111_7_111_0">(#REF!)/(#REF!+#REF!)*100</definedName>
    <definedName name="SHARED_FORMULA_7_138_7_138_0" localSheetId="0">#REF!+#REF!</definedName>
    <definedName name="SHARED_FORMULA_7_138_7_138_0">#REF!+#REF!</definedName>
    <definedName name="SHARED_FORMULA_7_21_7_21_0" localSheetId="0">#REF!+#REF!</definedName>
    <definedName name="SHARED_FORMULA_7_21_7_21_0">#REF!+#REF!</definedName>
    <definedName name="SHARED_FORMULA_7_29_7_29_0" localSheetId="0">#REF!+#REF!</definedName>
    <definedName name="SHARED_FORMULA_7_29_7_29_0">#REF!+#REF!</definedName>
    <definedName name="SHARED_FORMULA_7_60_7_60_0" localSheetId="0">#REF!+#REF!</definedName>
    <definedName name="SHARED_FORMULA_7_60_7_60_0">#REF!+#REF!</definedName>
    <definedName name="SHARED_FORMULA_7_77_7_77_0" localSheetId="0">#REF!+#REF!+#REF!</definedName>
    <definedName name="SHARED_FORMULA_7_77_7_77_0">#REF!+#REF!+#REF!</definedName>
    <definedName name="SHARED_FORMULA_7_85_7_85_0" localSheetId="0">#REF!-#REF!</definedName>
    <definedName name="SHARED_FORMULA_7_85_7_85_0">#REF!-#REF!</definedName>
    <definedName name="SHARED_FORMULA_7_93_7_93_0" localSheetId="0">#REF!-#REF!</definedName>
    <definedName name="SHARED_FORMULA_7_93_7_93_0">#REF!-#REF!</definedName>
    <definedName name="SHARED_FORMULA_7_95_7_95_0" localSheetId="0">#REF!-#REF!</definedName>
    <definedName name="SHARED_FORMULA_7_95_7_95_0">#REF!-#REF!</definedName>
    <definedName name="SHARED_FORMULA_8_116_8_116_0" localSheetId="0">#REF!+#REF!</definedName>
    <definedName name="SHARED_FORMULA_8_116_8_116_0">#REF!+#REF!</definedName>
    <definedName name="SHARED_FORMULA_8_30_8_30_0" localSheetId="0">#REF!+#REF!</definedName>
    <definedName name="SHARED_FORMULA_8_30_8_30_0">#REF!+#REF!</definedName>
    <definedName name="SHARED_FORMULA_8_60_8_60_0" localSheetId="0">#REF!+#REF!</definedName>
    <definedName name="SHARED_FORMULA_8_60_8_60_0">#REF!+#REF!</definedName>
    <definedName name="всенкснеіукі" localSheetId="0">(#REF!+#REF!)/#REF!</definedName>
    <definedName name="всенкснеіукі">(#REF!+#REF!)/#REF!</definedName>
    <definedName name="г" localSheetId="0">#REF!</definedName>
    <definedName name="г">#REF!</definedName>
    <definedName name="мгнм" localSheetId="0">#REF!+#REF!</definedName>
    <definedName name="мгнм">#REF!+#REF!</definedName>
    <definedName name="ноен" localSheetId="0">#REF!</definedName>
    <definedName name="ноен">#REF!</definedName>
    <definedName name="_xlnm.Print_Area" localSheetId="0">'структура ЦВ'!$A$1:$F$52</definedName>
    <definedName name="п" localSheetId="0">#REF!</definedName>
    <definedName name="п">#REF!</definedName>
    <definedName name="покриття00" localSheetId="0">#REF!</definedName>
    <definedName name="покриття00">#REF!</definedName>
    <definedName name="Поооооооооо" localSheetId="0">#REF!</definedName>
    <definedName name="Поооооооооо">#REF!</definedName>
    <definedName name="псен" localSheetId="0">#REF!+#REF!+#REF!+#REF!</definedName>
    <definedName name="псен">#REF!+#REF!+#REF!+#REF!</definedName>
    <definedName name="рр" localSheetId="0">#REF!</definedName>
    <definedName name="рр">#REF!</definedName>
    <definedName name="упіуп" localSheetId="0">#REF!</definedName>
    <definedName name="упіуп">#REF!</definedName>
    <definedName name="щр" localSheetId="0">#REF!+#REF!</definedName>
    <definedName name="щр">#REF!+#REF!</definedName>
  </definedNames>
  <calcPr calcId="124519"/>
</workbook>
</file>

<file path=xl/calcChain.xml><?xml version="1.0" encoding="utf-8"?>
<calcChain xmlns="http://schemas.openxmlformats.org/spreadsheetml/2006/main">
  <c r="F9" i="2"/>
  <c r="D10"/>
  <c r="F10" s="1"/>
  <c r="E10"/>
  <c r="E8" s="1"/>
  <c r="E17" s="1"/>
  <c r="E20" s="1"/>
  <c r="F11"/>
  <c r="F12"/>
  <c r="F13"/>
  <c r="F14"/>
  <c r="F15"/>
  <c r="F16"/>
  <c r="D10" i="1"/>
  <c r="D9" s="1"/>
  <c r="D8" s="1"/>
  <c r="F10"/>
  <c r="D11"/>
  <c r="F11"/>
  <c r="D12"/>
  <c r="F12"/>
  <c r="C13"/>
  <c r="C9" s="1"/>
  <c r="C8" s="1"/>
  <c r="D13"/>
  <c r="E13"/>
  <c r="E9" s="1"/>
  <c r="D14"/>
  <c r="F14"/>
  <c r="C15"/>
  <c r="E15"/>
  <c r="D16"/>
  <c r="D15" s="1"/>
  <c r="F16"/>
  <c r="F15" s="1"/>
  <c r="D17"/>
  <c r="F17"/>
  <c r="D18"/>
  <c r="F18"/>
  <c r="D20"/>
  <c r="D19" s="1"/>
  <c r="F20"/>
  <c r="D21"/>
  <c r="F21"/>
  <c r="D22"/>
  <c r="F22"/>
  <c r="D23"/>
  <c r="F23"/>
  <c r="C24"/>
  <c r="C19" s="1"/>
  <c r="D24"/>
  <c r="E24"/>
  <c r="F24" s="1"/>
  <c r="D26"/>
  <c r="F26"/>
  <c r="F25" s="1"/>
  <c r="D27"/>
  <c r="F27"/>
  <c r="F28"/>
  <c r="D29"/>
  <c r="F29"/>
  <c r="C30"/>
  <c r="C25" s="1"/>
  <c r="E30"/>
  <c r="E25" s="1"/>
  <c r="F30"/>
  <c r="C31"/>
  <c r="E31"/>
  <c r="D32"/>
  <c r="D31" s="1"/>
  <c r="F32"/>
  <c r="D33"/>
  <c r="F33"/>
  <c r="F31" s="1"/>
  <c r="D34"/>
  <c r="F34"/>
  <c r="D35"/>
  <c r="F35"/>
  <c r="E21" i="2" l="1"/>
  <c r="E22" s="1"/>
  <c r="D8"/>
  <c r="E8" i="1"/>
  <c r="E38" s="1"/>
  <c r="E45" s="1"/>
  <c r="E46" s="1"/>
  <c r="E48" s="1"/>
  <c r="F19"/>
  <c r="C38"/>
  <c r="C45" s="1"/>
  <c r="C46" s="1"/>
  <c r="C48" s="1"/>
  <c r="E19"/>
  <c r="F13"/>
  <c r="F9" s="1"/>
  <c r="F8" s="1"/>
  <c r="F38" s="1"/>
  <c r="D30"/>
  <c r="D25" s="1"/>
  <c r="D38" s="1"/>
  <c r="F8" i="2" l="1"/>
  <c r="D17"/>
  <c r="D20" l="1"/>
  <c r="F17"/>
  <c r="F20" l="1"/>
  <c r="D22"/>
  <c r="F22" s="1"/>
  <c r="D21"/>
  <c r="F21" s="1"/>
</calcChain>
</file>

<file path=xl/sharedStrings.xml><?xml version="1.0" encoding="utf-8"?>
<sst xmlns="http://schemas.openxmlformats.org/spreadsheetml/2006/main" count="117" uniqueCount="102">
  <si>
    <t>Ігор МОРОЗ</t>
  </si>
  <si>
    <t>Директор  КП "Водоканал"</t>
  </si>
  <si>
    <t>Тариф на  централізоване водопостачання та водовідведення,  грн/м3 (з ПДВ)</t>
  </si>
  <si>
    <t>11</t>
  </si>
  <si>
    <r>
      <t>Обсяг реалізації, тис. м</t>
    </r>
    <r>
      <rPr>
        <b/>
        <vertAlign val="superscript"/>
        <sz val="18"/>
        <rFont val="Times New Roman"/>
        <family val="1"/>
        <charset val="204"/>
      </rPr>
      <t>3</t>
    </r>
  </si>
  <si>
    <t>10</t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</si>
  <si>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  <charset val="204"/>
      </rPr>
      <t>3</t>
    </r>
  </si>
  <si>
    <t>9</t>
  </si>
  <si>
    <t>Вартість централізованого водопостачання/водовідведення, тис. грн</t>
  </si>
  <si>
    <t>8</t>
  </si>
  <si>
    <t>інше використання прибутку</t>
  </si>
  <si>
    <t>7.5</t>
  </si>
  <si>
    <t>на розвиток виробництва (виробничі інвестиції)</t>
  </si>
  <si>
    <t>7.4</t>
  </si>
  <si>
    <t>резервний фонд (капітал)</t>
  </si>
  <si>
    <t>7.3</t>
  </si>
  <si>
    <t>дивіденди</t>
  </si>
  <si>
    <t>7.2</t>
  </si>
  <si>
    <t>податок на прибуток</t>
  </si>
  <si>
    <t>7.1</t>
  </si>
  <si>
    <t>Розрахунковий прибуток, у тому числі:</t>
  </si>
  <si>
    <t>7</t>
  </si>
  <si>
    <t>Повна собівартість</t>
  </si>
  <si>
    <t>6</t>
  </si>
  <si>
    <t>Фінансові витрати</t>
  </si>
  <si>
    <t>5</t>
  </si>
  <si>
    <t>Інші операційні витрати</t>
  </si>
  <si>
    <t>4</t>
  </si>
  <si>
    <t>інші витрати</t>
  </si>
  <si>
    <t>3.4</t>
  </si>
  <si>
    <t>амортизаційні відрахування</t>
  </si>
  <si>
    <t>3.3</t>
  </si>
  <si>
    <t>відрахування на соціальні заходи</t>
  </si>
  <si>
    <t>3.2</t>
  </si>
  <si>
    <t>витрати на оплату праці</t>
  </si>
  <si>
    <t>3.1</t>
  </si>
  <si>
    <t>Витрати на збут, у тому числі:</t>
  </si>
  <si>
    <t>3</t>
  </si>
  <si>
    <t>2.5</t>
  </si>
  <si>
    <t>витрати, пов’язані зі сплатою податків, зборів та інших передбачених законодавством обов’язкових платежів</t>
  </si>
  <si>
    <t>2.4</t>
  </si>
  <si>
    <t>2.3</t>
  </si>
  <si>
    <t>2.2</t>
  </si>
  <si>
    <t>2.1</t>
  </si>
  <si>
    <t>Адміністративні витрати, у тому числі:</t>
  </si>
  <si>
    <t>2</t>
  </si>
  <si>
    <t>1.4.5</t>
  </si>
  <si>
    <t>1.4.4</t>
  </si>
  <si>
    <t>1.4.3</t>
  </si>
  <si>
    <t>1.4.2</t>
  </si>
  <si>
    <t>1.4.1</t>
  </si>
  <si>
    <t>загальновиробничі витрати, у тому числі:</t>
  </si>
  <si>
    <t>1.4</t>
  </si>
  <si>
    <t>інші прямі витрати</t>
  </si>
  <si>
    <t>1.3.3</t>
  </si>
  <si>
    <t>1.3.2</t>
  </si>
  <si>
    <t>1.3.1</t>
  </si>
  <si>
    <t>інші прямі витрати, у тому числі:</t>
  </si>
  <si>
    <t>1.3</t>
  </si>
  <si>
    <t>прямі витрати на оплату праці</t>
  </si>
  <si>
    <t>1.2</t>
  </si>
  <si>
    <t>матеріали, запасні частини та інші матеріальні ресурси (ремонти)</t>
  </si>
  <si>
    <t>1.1.4</t>
  </si>
  <si>
    <t>витрати на реагенти</t>
  </si>
  <si>
    <t>1.1.3</t>
  </si>
  <si>
    <t>витрати на придбання води в інших суб’єктів господарювання/ очищення власних стічних вод іншими суб’єктами господарювання</t>
  </si>
  <si>
    <t>1.1.2</t>
  </si>
  <si>
    <t>електроенергія</t>
  </si>
  <si>
    <t>1.1.1</t>
  </si>
  <si>
    <t>прямі матеріальні витрати, у тому числі:</t>
  </si>
  <si>
    <t>1.1</t>
  </si>
  <si>
    <t>Виробнича собівартість, у тому числі:</t>
  </si>
  <si>
    <r>
      <t>грн/м</t>
    </r>
    <r>
      <rPr>
        <vertAlign val="superscript"/>
        <sz val="18"/>
        <rFont val="Times New Roman"/>
        <family val="1"/>
        <charset val="204"/>
      </rPr>
      <t>3</t>
    </r>
  </si>
  <si>
    <t>тис. грн на рік</t>
  </si>
  <si>
    <t>Централізоване водовідведення</t>
  </si>
  <si>
    <t xml:space="preserve">Централізоване водопостачання </t>
  </si>
  <si>
    <t>Найменування показників</t>
  </si>
  <si>
    <t>№
з/п</t>
  </si>
  <si>
    <t>Без ПДВ</t>
  </si>
  <si>
    <t>комунального підприємства водопровідно-каналізаційного господарства «Водоканал»                                                  Старокостянтинівської міської ради</t>
  </si>
  <si>
    <t>Структура тарифів на централізоване водопостачання та централізоване  водовідведення</t>
  </si>
  <si>
    <t xml:space="preserve">Директор </t>
  </si>
  <si>
    <t>Тариф 1 м. куб. з ПДВ</t>
  </si>
  <si>
    <t>Податок на додану вартість 20%</t>
  </si>
  <si>
    <t>Собівартість 1 м. куб.</t>
  </si>
  <si>
    <t>План обсягів наданих послуг</t>
  </si>
  <si>
    <t>Розрахунковий прибуток</t>
  </si>
  <si>
    <t>РАЗОМ</t>
  </si>
  <si>
    <t>Інші витрати</t>
  </si>
  <si>
    <t>Амортизаційні відрахування</t>
  </si>
  <si>
    <t>Відрахування на соціальні заходи</t>
  </si>
  <si>
    <t>Витрати на оплату праці</t>
  </si>
  <si>
    <t>витрати на паливо-мастильні матеріали</t>
  </si>
  <si>
    <t>матеріали та інші матеріальні ресурси</t>
  </si>
  <si>
    <t>в т.ч. електроенергія</t>
  </si>
  <si>
    <t>Матеріальні витрати</t>
  </si>
  <si>
    <t>разом</t>
  </si>
  <si>
    <t>централізоване
водовідведення</t>
  </si>
  <si>
    <t>централізоване
водопостачання</t>
  </si>
  <si>
    <t>тис.грн.</t>
  </si>
  <si>
    <t>на 2023 рік</t>
  </si>
  <si>
    <t>Зведений розрахунок планових витрат за елементами 
до тарифу на централізоване водопостачання та централізоване водовідведення  по КП "Водоканал " Старокостянтинівської міської ради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</si>
</sst>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"/>
    <numFmt numFmtId="166" formatCode="0.00000"/>
    <numFmt numFmtId="167" formatCode="0.000"/>
  </numFmts>
  <fonts count="23"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vertAlign val="superscript"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2"/>
      <name val="Times New Roman"/>
      <family val="1"/>
      <charset val="204"/>
    </font>
    <font>
      <sz val="11"/>
      <color indexed="8"/>
      <name val="Calibri"/>
      <family val="2"/>
    </font>
    <font>
      <sz val="18"/>
      <name val="Times New Roman"/>
      <family val="1"/>
      <charset val="204"/>
    </font>
    <font>
      <vertAlign val="superscript"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16" fillId="0" borderId="0"/>
    <xf numFmtId="0" fontId="12" fillId="0" borderId="0"/>
  </cellStyleXfs>
  <cellXfs count="74">
    <xf numFmtId="0" fontId="0" fillId="0" borderId="0" xfId="0"/>
    <xf numFmtId="0" fontId="2" fillId="0" borderId="0" xfId="1" applyFont="1"/>
    <xf numFmtId="0" fontId="3" fillId="0" borderId="0" xfId="1" applyFont="1" applyBorder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top" wrapText="1"/>
    </xf>
    <xf numFmtId="0" fontId="6" fillId="0" borderId="0" xfId="2" applyFont="1" applyFill="1" applyAlignment="1"/>
    <xf numFmtId="0" fontId="6" fillId="0" borderId="0" xfId="2" applyFont="1" applyFill="1"/>
    <xf numFmtId="49" fontId="6" fillId="0" borderId="0" xfId="1" applyNumberFormat="1" applyFont="1" applyBorder="1" applyAlignment="1">
      <alignment horizontal="center" vertical="center"/>
    </xf>
    <xf numFmtId="4" fontId="2" fillId="0" borderId="0" xfId="1" applyNumberFormat="1" applyFont="1"/>
    <xf numFmtId="4" fontId="7" fillId="2" borderId="0" xfId="1" applyNumberFormat="1" applyFont="1" applyFill="1" applyBorder="1" applyAlignment="1">
      <alignment horizontal="center"/>
    </xf>
    <xf numFmtId="4" fontId="7" fillId="2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4" fontId="8" fillId="3" borderId="0" xfId="1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/>
    </xf>
    <xf numFmtId="4" fontId="8" fillId="3" borderId="2" xfId="1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vertical="center" wrapText="1"/>
    </xf>
    <xf numFmtId="49" fontId="7" fillId="0" borderId="3" xfId="1" applyNumberFormat="1" applyFont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 wrapText="1"/>
    </xf>
    <xf numFmtId="0" fontId="10" fillId="0" borderId="0" xfId="1" applyFont="1"/>
    <xf numFmtId="165" fontId="10" fillId="0" borderId="0" xfId="1" applyNumberFormat="1" applyFont="1"/>
    <xf numFmtId="4" fontId="11" fillId="3" borderId="3" xfId="1" applyNumberFormat="1" applyFont="1" applyFill="1" applyBorder="1" applyAlignment="1">
      <alignment horizontal="right" vertical="center"/>
    </xf>
    <xf numFmtId="4" fontId="11" fillId="3" borderId="3" xfId="3" applyNumberFormat="1" applyFont="1" applyFill="1" applyBorder="1" applyAlignment="1">
      <alignment horizontal="right" vertical="center"/>
    </xf>
    <xf numFmtId="0" fontId="13" fillId="3" borderId="3" xfId="1" applyFont="1" applyFill="1" applyBorder="1" applyAlignment="1">
      <alignment horizontal="left" vertical="center"/>
    </xf>
    <xf numFmtId="49" fontId="13" fillId="0" borderId="3" xfId="1" applyNumberFormat="1" applyFont="1" applyBorder="1" applyAlignment="1">
      <alignment horizontal="center" vertical="center"/>
    </xf>
    <xf numFmtId="0" fontId="13" fillId="3" borderId="3" xfId="1" applyFont="1" applyFill="1" applyBorder="1" applyAlignment="1">
      <alignment horizontal="left" vertical="center" wrapText="1"/>
    </xf>
    <xf numFmtId="166" fontId="10" fillId="0" borderId="0" xfId="1" applyNumberFormat="1" applyFont="1"/>
    <xf numFmtId="4" fontId="8" fillId="3" borderId="3" xfId="1" applyNumberFormat="1" applyFont="1" applyFill="1" applyBorder="1" applyAlignment="1">
      <alignment horizontal="right" vertical="center"/>
    </xf>
    <xf numFmtId="4" fontId="8" fillId="3" borderId="3" xfId="3" applyNumberFormat="1" applyFont="1" applyFill="1" applyBorder="1" applyAlignment="1">
      <alignment horizontal="right" vertical="center"/>
    </xf>
    <xf numFmtId="0" fontId="7" fillId="3" borderId="3" xfId="1" applyFont="1" applyFill="1" applyBorder="1" applyAlignment="1">
      <alignment horizontal="left" vertical="center"/>
    </xf>
    <xf numFmtId="164" fontId="10" fillId="0" borderId="0" xfId="1" applyNumberFormat="1" applyFont="1"/>
    <xf numFmtId="0" fontId="10" fillId="0" borderId="0" xfId="1" applyFont="1" applyAlignment="1">
      <alignment vertical="center"/>
    </xf>
    <xf numFmtId="1" fontId="7" fillId="0" borderId="3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3" fillId="0" borderId="3" xfId="1" applyFont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15" fillId="0" borderId="0" xfId="1" applyFont="1" applyAlignment="1">
      <alignment horizontal="right" wrapText="1"/>
    </xf>
    <xf numFmtId="0" fontId="10" fillId="0" borderId="0" xfId="1" applyFont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2" fillId="0" borderId="0" xfId="1" applyFont="1" applyFill="1"/>
    <xf numFmtId="0" fontId="2" fillId="0" borderId="0" xfId="1" applyFont="1" applyAlignment="1">
      <alignment horizontal="left" wrapText="1"/>
    </xf>
    <xf numFmtId="0" fontId="12" fillId="0" borderId="0" xfId="6"/>
    <xf numFmtId="0" fontId="17" fillId="0" borderId="0" xfId="6" applyFont="1"/>
    <xf numFmtId="0" fontId="18" fillId="0" borderId="0" xfId="6" applyFont="1"/>
    <xf numFmtId="0" fontId="18" fillId="0" borderId="0" xfId="6" applyFont="1" applyAlignment="1"/>
    <xf numFmtId="0" fontId="19" fillId="0" borderId="0" xfId="6" applyFont="1"/>
    <xf numFmtId="0" fontId="20" fillId="0" borderId="0" xfId="6" applyFont="1" applyBorder="1"/>
    <xf numFmtId="0" fontId="17" fillId="0" borderId="0" xfId="6" applyFont="1" applyBorder="1"/>
    <xf numFmtId="2" fontId="18" fillId="0" borderId="0" xfId="6" applyNumberFormat="1" applyFont="1" applyBorder="1"/>
    <xf numFmtId="0" fontId="18" fillId="0" borderId="0" xfId="6" applyFont="1" applyBorder="1"/>
    <xf numFmtId="0" fontId="21" fillId="0" borderId="0" xfId="6" applyFont="1" applyBorder="1"/>
    <xf numFmtId="2" fontId="21" fillId="0" borderId="3" xfId="6" applyNumberFormat="1" applyFont="1" applyBorder="1"/>
    <xf numFmtId="2" fontId="18" fillId="0" borderId="3" xfId="6" applyNumberFormat="1" applyFont="1" applyBorder="1"/>
    <xf numFmtId="0" fontId="18" fillId="0" borderId="3" xfId="6" applyFont="1" applyBorder="1"/>
    <xf numFmtId="0" fontId="21" fillId="0" borderId="3" xfId="6" applyFont="1" applyBorder="1"/>
    <xf numFmtId="167" fontId="18" fillId="0" borderId="3" xfId="6" applyNumberFormat="1" applyFont="1" applyBorder="1"/>
    <xf numFmtId="0" fontId="20" fillId="0" borderId="3" xfId="6" applyFont="1" applyBorder="1"/>
    <xf numFmtId="2" fontId="17" fillId="0" borderId="3" xfId="6" applyNumberFormat="1" applyFont="1" applyBorder="1"/>
    <xf numFmtId="0" fontId="17" fillId="0" borderId="3" xfId="6" applyFont="1" applyBorder="1"/>
    <xf numFmtId="0" fontId="17" fillId="0" borderId="3" xfId="6" applyFont="1" applyBorder="1" applyAlignment="1">
      <alignment wrapText="1"/>
    </xf>
    <xf numFmtId="0" fontId="17" fillId="0" borderId="0" xfId="6" applyFont="1" applyAlignment="1"/>
    <xf numFmtId="0" fontId="17" fillId="0" borderId="0" xfId="6" applyFont="1" applyAlignment="1">
      <alignment wrapText="1"/>
    </xf>
    <xf numFmtId="0" fontId="17" fillId="0" borderId="0" xfId="6" applyFont="1" applyAlignment="1">
      <alignment horizontal="center" wrapText="1"/>
    </xf>
    <xf numFmtId="0" fontId="17" fillId="0" borderId="0" xfId="6" applyFont="1" applyAlignment="1">
      <alignment horizontal="center" wrapText="1"/>
    </xf>
    <xf numFmtId="0" fontId="22" fillId="0" borderId="0" xfId="6" applyFont="1" applyAlignment="1">
      <alignment horizontal="right"/>
    </xf>
  </cellXfs>
  <cellStyles count="7">
    <cellStyle name="Звичайний 2" xfId="3"/>
    <cellStyle name="Обычный" xfId="0" builtinId="0"/>
    <cellStyle name="Обычный 2" xfId="5"/>
    <cellStyle name="Обычный 2 2" xfId="2"/>
    <cellStyle name="Обычный 2 3" xfId="1"/>
    <cellStyle name="Обычный 3" xfId="6"/>
    <cellStyle name="Обычный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48;%20&#1053;&#1040;%202023%20&#1088;/&#1062;&#1042;&#1042;%202023/&#1057;&#1090;&#1088;&#1091;&#1082;&#1090;&#1091;&#1088;&#1072;%20&#1062;&#1042;&#104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куб"/>
      <sheetName val="Лист2"/>
      <sheetName val="Лист1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topLeftCell="A25" zoomScale="57" zoomScaleNormal="75" zoomScaleSheetLayoutView="57" workbookViewId="0">
      <selection activeCell="C19" sqref="C19"/>
    </sheetView>
  </sheetViews>
  <sheetFormatPr defaultColWidth="9.109375" defaultRowHeight="13.2"/>
  <cols>
    <col min="1" max="1" width="10.6640625" style="1" customWidth="1"/>
    <col min="2" max="2" width="85.33203125" style="1" customWidth="1"/>
    <col min="3" max="3" width="21.88671875" style="1" customWidth="1"/>
    <col min="4" max="4" width="28.6640625" style="1" customWidth="1"/>
    <col min="5" max="5" width="21.88671875" style="1" customWidth="1" collapsed="1"/>
    <col min="6" max="6" width="29.33203125" style="1" customWidth="1"/>
    <col min="7" max="7" width="11.88671875" style="1" customWidth="1"/>
    <col min="8" max="8" width="10.88671875" style="1" bestFit="1" customWidth="1"/>
    <col min="9" max="9" width="9.109375" style="1"/>
    <col min="10" max="10" width="12.88671875" style="1" customWidth="1"/>
    <col min="11" max="16384" width="9.109375" style="1"/>
  </cols>
  <sheetData>
    <row r="1" spans="1:9" ht="10.5" customHeight="1">
      <c r="D1" s="49"/>
    </row>
    <row r="2" spans="1:9" s="48" customFormat="1" ht="39" customHeight="1">
      <c r="A2" s="47" t="s">
        <v>80</v>
      </c>
      <c r="B2" s="47"/>
      <c r="C2" s="47"/>
      <c r="D2" s="47"/>
      <c r="E2" s="47"/>
      <c r="F2" s="47"/>
    </row>
    <row r="3" spans="1:9" ht="51.75" customHeight="1">
      <c r="A3" s="47" t="s">
        <v>79</v>
      </c>
      <c r="B3" s="47"/>
      <c r="C3" s="47"/>
      <c r="D3" s="47"/>
      <c r="E3" s="47"/>
      <c r="F3" s="47"/>
    </row>
    <row r="4" spans="1:9" ht="23.4" customHeight="1">
      <c r="A4" s="46"/>
      <c r="B4" s="46"/>
      <c r="C4" s="46"/>
      <c r="E4" s="24"/>
      <c r="F4" s="45" t="s">
        <v>78</v>
      </c>
    </row>
    <row r="5" spans="1:9" s="41" customFormat="1" ht="40.5" customHeight="1">
      <c r="A5" s="44" t="s">
        <v>77</v>
      </c>
      <c r="B5" s="43" t="s">
        <v>76</v>
      </c>
      <c r="C5" s="43" t="s">
        <v>75</v>
      </c>
      <c r="D5" s="43"/>
      <c r="E5" s="43" t="s">
        <v>74</v>
      </c>
      <c r="F5" s="43"/>
    </row>
    <row r="6" spans="1:9" s="41" customFormat="1" ht="29.25" customHeight="1">
      <c r="A6" s="44"/>
      <c r="B6" s="43"/>
      <c r="C6" s="39" t="s">
        <v>73</v>
      </c>
      <c r="D6" s="39" t="s">
        <v>72</v>
      </c>
      <c r="E6" s="39" t="s">
        <v>73</v>
      </c>
      <c r="F6" s="39" t="s">
        <v>72</v>
      </c>
      <c r="H6" s="42"/>
      <c r="I6" s="42"/>
    </row>
    <row r="7" spans="1:9" s="38" customFormat="1" ht="22.8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39">
        <v>6</v>
      </c>
    </row>
    <row r="8" spans="1:9" s="24" customFormat="1" ht="24.75" customHeight="1">
      <c r="A8" s="37">
        <v>1</v>
      </c>
      <c r="B8" s="34" t="s">
        <v>71</v>
      </c>
      <c r="C8" s="33">
        <f>C9+C14+C15+C19</f>
        <v>17998.32</v>
      </c>
      <c r="D8" s="33">
        <f>D9+D14+D15+D19</f>
        <v>22.116900000000001</v>
      </c>
      <c r="E8" s="33">
        <f>E9+E14+E15+E19</f>
        <v>17888.43</v>
      </c>
      <c r="F8" s="33">
        <f>F9+F14+F15+F19</f>
        <v>19.4725</v>
      </c>
      <c r="I8" s="25"/>
    </row>
    <row r="9" spans="1:9" s="24" customFormat="1" ht="24.75" customHeight="1">
      <c r="A9" s="19" t="s">
        <v>70</v>
      </c>
      <c r="B9" s="34" t="s">
        <v>69</v>
      </c>
      <c r="C9" s="33">
        <f>SUM(C10:C13)</f>
        <v>6158.09</v>
      </c>
      <c r="D9" s="33">
        <f>SUM(D10:D13)</f>
        <v>7.5673000000000004</v>
      </c>
      <c r="E9" s="33">
        <f>SUM(E10:E13)</f>
        <v>4763.6799999999994</v>
      </c>
      <c r="F9" s="33">
        <f>SUM(F10:F13)</f>
        <v>5.1854999999999993</v>
      </c>
      <c r="I9" s="25"/>
    </row>
    <row r="10" spans="1:9" s="24" customFormat="1" ht="24.75" customHeight="1">
      <c r="A10" s="29" t="s">
        <v>68</v>
      </c>
      <c r="B10" s="28" t="s">
        <v>67</v>
      </c>
      <c r="C10" s="27">
        <v>4803.1899999999996</v>
      </c>
      <c r="D10" s="27">
        <f>ROUND(C10/C47,4)</f>
        <v>5.9023000000000003</v>
      </c>
      <c r="E10" s="26">
        <v>4146.74</v>
      </c>
      <c r="F10" s="27">
        <f>ROUND(E10/E47,4)</f>
        <v>4.5138999999999996</v>
      </c>
      <c r="I10" s="25"/>
    </row>
    <row r="11" spans="1:9" s="24" customFormat="1" ht="48" customHeight="1">
      <c r="A11" s="29" t="s">
        <v>66</v>
      </c>
      <c r="B11" s="30" t="s">
        <v>65</v>
      </c>
      <c r="C11" s="27">
        <v>0</v>
      </c>
      <c r="D11" s="27">
        <f>ROUND(C11/C47,4)</f>
        <v>0</v>
      </c>
      <c r="E11" s="26">
        <v>0</v>
      </c>
      <c r="F11" s="27">
        <f>ROUND(E11/E47,4)</f>
        <v>0</v>
      </c>
      <c r="I11" s="25"/>
    </row>
    <row r="12" spans="1:9" s="24" customFormat="1" ht="24.75" customHeight="1">
      <c r="A12" s="29" t="s">
        <v>64</v>
      </c>
      <c r="B12" s="28" t="s">
        <v>63</v>
      </c>
      <c r="C12" s="27">
        <v>47.42</v>
      </c>
      <c r="D12" s="27">
        <f>ROUND(C12/C47,4)</f>
        <v>5.8299999999999998E-2</v>
      </c>
      <c r="E12" s="26">
        <v>28.82</v>
      </c>
      <c r="F12" s="27">
        <f>ROUND(E12/E47,4)</f>
        <v>3.1399999999999997E-2</v>
      </c>
      <c r="G12" s="35"/>
      <c r="I12" s="25"/>
    </row>
    <row r="13" spans="1:9" s="36" customFormat="1" ht="45.6">
      <c r="A13" s="29" t="s">
        <v>62</v>
      </c>
      <c r="B13" s="30" t="s">
        <v>61</v>
      </c>
      <c r="C13" s="27">
        <f>434.9+920-C12</f>
        <v>1307.48</v>
      </c>
      <c r="D13" s="27">
        <f>ROUND(C13/C47,4)</f>
        <v>1.6067</v>
      </c>
      <c r="E13" s="26">
        <f>239.87+377.07-E12</f>
        <v>588.12</v>
      </c>
      <c r="F13" s="27">
        <f>ROUND(E13/E47,4)</f>
        <v>0.64019999999999999</v>
      </c>
      <c r="I13" s="25"/>
    </row>
    <row r="14" spans="1:9" s="24" customFormat="1" ht="24.75" customHeight="1">
      <c r="A14" s="19" t="s">
        <v>60</v>
      </c>
      <c r="B14" s="34" t="s">
        <v>59</v>
      </c>
      <c r="C14" s="33">
        <v>6368.27</v>
      </c>
      <c r="D14" s="33">
        <f>ROUND(C14/C47,4)</f>
        <v>7.8254999999999999</v>
      </c>
      <c r="E14" s="32">
        <v>7880.18</v>
      </c>
      <c r="F14" s="33">
        <f>ROUND(E14/E47,4)</f>
        <v>8.5779999999999994</v>
      </c>
      <c r="I14" s="25"/>
    </row>
    <row r="15" spans="1:9" s="24" customFormat="1" ht="24.75" customHeight="1">
      <c r="A15" s="19" t="s">
        <v>58</v>
      </c>
      <c r="B15" s="34" t="s">
        <v>57</v>
      </c>
      <c r="C15" s="33">
        <f>SUM(C16:C18)</f>
        <v>1810.15</v>
      </c>
      <c r="D15" s="33">
        <f>SUM(D16:D18)</f>
        <v>2.2243000000000004</v>
      </c>
      <c r="E15" s="32">
        <f>SUM(E16:E18)</f>
        <v>2130.11</v>
      </c>
      <c r="F15" s="32">
        <f>SUM(F16:F18)</f>
        <v>2.3186999999999998</v>
      </c>
      <c r="I15" s="25"/>
    </row>
    <row r="16" spans="1:9" s="24" customFormat="1" ht="24.75" customHeight="1">
      <c r="A16" s="29" t="s">
        <v>56</v>
      </c>
      <c r="B16" s="28" t="s">
        <v>32</v>
      </c>
      <c r="C16" s="27">
        <v>1401.02</v>
      </c>
      <c r="D16" s="27">
        <f>ROUND(C16/C47,4)</f>
        <v>1.7216</v>
      </c>
      <c r="E16" s="26">
        <v>1733.64</v>
      </c>
      <c r="F16" s="27">
        <f>ROUND(E16/E47,4)</f>
        <v>1.8872</v>
      </c>
      <c r="I16" s="25"/>
    </row>
    <row r="17" spans="1:13" s="24" customFormat="1" ht="24.75" customHeight="1">
      <c r="A17" s="29" t="s">
        <v>55</v>
      </c>
      <c r="B17" s="28" t="s">
        <v>30</v>
      </c>
      <c r="C17" s="27">
        <v>308.7</v>
      </c>
      <c r="D17" s="27">
        <f>ROUND(C17/C47,4)</f>
        <v>0.37930000000000003</v>
      </c>
      <c r="E17" s="26">
        <v>357.2</v>
      </c>
      <c r="F17" s="27">
        <f>ROUND(E17/E47,4)</f>
        <v>0.38879999999999998</v>
      </c>
      <c r="I17" s="25"/>
    </row>
    <row r="18" spans="1:13" s="24" customFormat="1" ht="24.75" customHeight="1">
      <c r="A18" s="29" t="s">
        <v>54</v>
      </c>
      <c r="B18" s="28" t="s">
        <v>53</v>
      </c>
      <c r="C18" s="27">
        <v>100.43</v>
      </c>
      <c r="D18" s="27">
        <f>ROUND(C18/C47,4)</f>
        <v>0.1234</v>
      </c>
      <c r="E18" s="26">
        <v>39.270000000000003</v>
      </c>
      <c r="F18" s="27">
        <f>ROUND(E18/E47,4)</f>
        <v>4.2700000000000002E-2</v>
      </c>
      <c r="I18" s="25"/>
    </row>
    <row r="19" spans="1:13" s="24" customFormat="1" ht="24.75" customHeight="1">
      <c r="A19" s="19" t="s">
        <v>52</v>
      </c>
      <c r="B19" s="34" t="s">
        <v>51</v>
      </c>
      <c r="C19" s="32">
        <f>SUM(C20:C24)</f>
        <v>3661.8099999999995</v>
      </c>
      <c r="D19" s="32">
        <f>SUM(D20:D24)</f>
        <v>4.4998000000000005</v>
      </c>
      <c r="E19" s="32">
        <f>SUM(E20:E24)</f>
        <v>3114.46</v>
      </c>
      <c r="F19" s="32">
        <f>SUM(F20:F24)</f>
        <v>3.3903000000000003</v>
      </c>
      <c r="H19" s="35"/>
      <c r="I19" s="25"/>
    </row>
    <row r="20" spans="1:13" s="24" customFormat="1" ht="24.75" customHeight="1">
      <c r="A20" s="29" t="s">
        <v>50</v>
      </c>
      <c r="B20" s="28" t="s">
        <v>34</v>
      </c>
      <c r="C20" s="26">
        <v>2140.31</v>
      </c>
      <c r="D20" s="27">
        <f>ROUND(C20/C47,4)</f>
        <v>2.6301000000000001</v>
      </c>
      <c r="E20" s="26">
        <v>2205.59</v>
      </c>
      <c r="F20" s="27">
        <f>ROUND(E20/E47,4)</f>
        <v>2.4009</v>
      </c>
      <c r="I20" s="25"/>
    </row>
    <row r="21" spans="1:13" s="24" customFormat="1" ht="24.75" customHeight="1">
      <c r="A21" s="29" t="s">
        <v>49</v>
      </c>
      <c r="B21" s="28" t="s">
        <v>32</v>
      </c>
      <c r="C21" s="26">
        <v>470.87</v>
      </c>
      <c r="D21" s="27">
        <f>ROUND(C21/C47,4)</f>
        <v>0.5786</v>
      </c>
      <c r="E21" s="26">
        <v>485.23</v>
      </c>
      <c r="F21" s="27">
        <f>ROUND(E21/E47,4)</f>
        <v>0.5282</v>
      </c>
      <c r="I21" s="25"/>
    </row>
    <row r="22" spans="1:13" s="24" customFormat="1" ht="24.75" customHeight="1">
      <c r="A22" s="29" t="s">
        <v>48</v>
      </c>
      <c r="B22" s="28" t="s">
        <v>30</v>
      </c>
      <c r="C22" s="26">
        <v>13.39</v>
      </c>
      <c r="D22" s="27">
        <f>ROUND(C22/C47,4)</f>
        <v>1.6500000000000001E-2</v>
      </c>
      <c r="E22" s="26">
        <v>13.79</v>
      </c>
      <c r="F22" s="27">
        <f>ROUND(E22/E47,4)</f>
        <v>1.4999999999999999E-2</v>
      </c>
      <c r="I22" s="25"/>
    </row>
    <row r="23" spans="1:13" s="24" customFormat="1" ht="43.2" customHeight="1">
      <c r="A23" s="29" t="s">
        <v>47</v>
      </c>
      <c r="B23" s="30" t="s">
        <v>39</v>
      </c>
      <c r="C23" s="26">
        <v>704.85</v>
      </c>
      <c r="D23" s="27">
        <f>ROUND(C23/C47,4)</f>
        <v>0.86609999999999998</v>
      </c>
      <c r="E23" s="26">
        <v>67.319999999999993</v>
      </c>
      <c r="F23" s="27">
        <f>ROUND(E23/E47,4)</f>
        <v>7.3300000000000004E-2</v>
      </c>
      <c r="G23" s="35"/>
      <c r="I23" s="25"/>
    </row>
    <row r="24" spans="1:13" s="24" customFormat="1" ht="24.75" customHeight="1">
      <c r="A24" s="29" t="s">
        <v>46</v>
      </c>
      <c r="B24" s="28" t="s">
        <v>28</v>
      </c>
      <c r="C24" s="26">
        <f>102.56+79.8+85.37+64.66</f>
        <v>332.39</v>
      </c>
      <c r="D24" s="27">
        <f>ROUND(C24/C47,4)</f>
        <v>0.40849999999999997</v>
      </c>
      <c r="E24" s="26">
        <f>105.69+82.24+87.97+66.63</f>
        <v>342.53</v>
      </c>
      <c r="F24" s="27">
        <f>ROUND(E24/E47,4)</f>
        <v>0.37290000000000001</v>
      </c>
      <c r="I24" s="25"/>
    </row>
    <row r="25" spans="1:13" s="24" customFormat="1" ht="24.75" customHeight="1">
      <c r="A25" s="19" t="s">
        <v>45</v>
      </c>
      <c r="B25" s="34" t="s">
        <v>44</v>
      </c>
      <c r="C25" s="32">
        <f>SUM(C26:C30)</f>
        <v>3147.09</v>
      </c>
      <c r="D25" s="32">
        <f>SUM(D26:D30)</f>
        <v>33.420699999999997</v>
      </c>
      <c r="E25" s="32">
        <f>SUM(E26:E30)</f>
        <v>3127.8600000000006</v>
      </c>
      <c r="F25" s="32">
        <f>SUM(F26:F30)</f>
        <v>3.4047999999999998</v>
      </c>
      <c r="I25" s="25"/>
    </row>
    <row r="26" spans="1:13" s="24" customFormat="1" ht="24.75" customHeight="1">
      <c r="A26" s="29" t="s">
        <v>43</v>
      </c>
      <c r="B26" s="28" t="s">
        <v>34</v>
      </c>
      <c r="C26" s="26">
        <v>2452.02</v>
      </c>
      <c r="D26" s="27">
        <f>ROUND(C26/C47,4)</f>
        <v>3.0131000000000001</v>
      </c>
      <c r="E26" s="26">
        <v>2437.0500000000002</v>
      </c>
      <c r="F26" s="27">
        <f>ROUND(E26/E47,4)</f>
        <v>2.6528999999999998</v>
      </c>
      <c r="I26" s="25"/>
    </row>
    <row r="27" spans="1:13" s="24" customFormat="1" ht="24.75" customHeight="1">
      <c r="A27" s="29" t="s">
        <v>42</v>
      </c>
      <c r="B27" s="28" t="s">
        <v>32</v>
      </c>
      <c r="C27" s="26">
        <v>539.44000000000005</v>
      </c>
      <c r="D27" s="27">
        <f>ROUND(C27/C47,4)</f>
        <v>0.66290000000000004</v>
      </c>
      <c r="E27" s="26">
        <v>536.15</v>
      </c>
      <c r="F27" s="27">
        <f>ROUND(E27/E47,4)</f>
        <v>0.58360000000000001</v>
      </c>
      <c r="I27" s="25"/>
    </row>
    <row r="28" spans="1:13" s="24" customFormat="1" ht="24.75" customHeight="1">
      <c r="A28" s="29" t="s">
        <v>41</v>
      </c>
      <c r="B28" s="28" t="s">
        <v>30</v>
      </c>
      <c r="C28" s="26">
        <v>29.77</v>
      </c>
      <c r="D28" s="27">
        <v>29.59</v>
      </c>
      <c r="E28" s="26">
        <v>29.59</v>
      </c>
      <c r="F28" s="27">
        <f>ROUND(E28/E47,4)</f>
        <v>3.2199999999999999E-2</v>
      </c>
      <c r="I28" s="25"/>
    </row>
    <row r="29" spans="1:13" s="24" customFormat="1" ht="45.6">
      <c r="A29" s="29" t="s">
        <v>40</v>
      </c>
      <c r="B29" s="30" t="s">
        <v>39</v>
      </c>
      <c r="C29" s="26">
        <v>0</v>
      </c>
      <c r="D29" s="27">
        <f>ROUND(C29/C47,4)</f>
        <v>0</v>
      </c>
      <c r="E29" s="26">
        <v>0</v>
      </c>
      <c r="F29" s="27">
        <f>ROUND(E29/E47,4)</f>
        <v>0</v>
      </c>
      <c r="I29" s="25"/>
    </row>
    <row r="30" spans="1:13" s="24" customFormat="1" ht="24.75" customHeight="1">
      <c r="A30" s="29" t="s">
        <v>38</v>
      </c>
      <c r="B30" s="28" t="s">
        <v>28</v>
      </c>
      <c r="C30" s="26">
        <f>18.78+0+69.11+37.97</f>
        <v>125.86</v>
      </c>
      <c r="D30" s="27">
        <f>ROUND(C30/C47,4)</f>
        <v>0.1547</v>
      </c>
      <c r="E30" s="26">
        <f>18.66+0+68.68+37.73</f>
        <v>125.07</v>
      </c>
      <c r="F30" s="27">
        <f>ROUND(E30/E47,4)</f>
        <v>0.1361</v>
      </c>
      <c r="I30" s="25"/>
    </row>
    <row r="31" spans="1:13" s="24" customFormat="1" ht="24.75" customHeight="1">
      <c r="A31" s="19" t="s">
        <v>37</v>
      </c>
      <c r="B31" s="34" t="s">
        <v>36</v>
      </c>
      <c r="C31" s="32">
        <f>SUM(C32:C35)</f>
        <v>0</v>
      </c>
      <c r="D31" s="32">
        <f>SUM(D32:D35)</f>
        <v>0</v>
      </c>
      <c r="E31" s="32">
        <f>SUM(E32:E35)</f>
        <v>0</v>
      </c>
      <c r="F31" s="32">
        <f>SUM(F32:F35)</f>
        <v>0</v>
      </c>
      <c r="I31" s="25"/>
    </row>
    <row r="32" spans="1:13" s="24" customFormat="1" ht="24.75" customHeight="1">
      <c r="A32" s="29" t="s">
        <v>35</v>
      </c>
      <c r="B32" s="28" t="s">
        <v>34</v>
      </c>
      <c r="C32" s="26">
        <v>0</v>
      </c>
      <c r="D32" s="27">
        <f>ROUND(C32/C47,4)</f>
        <v>0</v>
      </c>
      <c r="E32" s="26">
        <v>0</v>
      </c>
      <c r="F32" s="27">
        <f>ROUND(E32/E47,4)</f>
        <v>0</v>
      </c>
      <c r="I32" s="25"/>
      <c r="J32" s="25"/>
      <c r="K32" s="25"/>
      <c r="M32" s="25"/>
    </row>
    <row r="33" spans="1:13" s="24" customFormat="1" ht="24.75" customHeight="1">
      <c r="A33" s="29" t="s">
        <v>33</v>
      </c>
      <c r="B33" s="28" t="s">
        <v>32</v>
      </c>
      <c r="C33" s="26">
        <v>0</v>
      </c>
      <c r="D33" s="27">
        <f>ROUND(C33/C47,4)</f>
        <v>0</v>
      </c>
      <c r="E33" s="26">
        <v>0</v>
      </c>
      <c r="F33" s="27">
        <f>ROUND(E33/E47,4)</f>
        <v>0</v>
      </c>
      <c r="I33" s="25"/>
      <c r="J33" s="25"/>
      <c r="K33" s="25"/>
      <c r="M33" s="25"/>
    </row>
    <row r="34" spans="1:13" s="24" customFormat="1" ht="24.75" customHeight="1">
      <c r="A34" s="29" t="s">
        <v>31</v>
      </c>
      <c r="B34" s="28" t="s">
        <v>30</v>
      </c>
      <c r="C34" s="26">
        <v>0</v>
      </c>
      <c r="D34" s="27">
        <f>ROUND(C34/C47,4)</f>
        <v>0</v>
      </c>
      <c r="E34" s="26">
        <v>0</v>
      </c>
      <c r="F34" s="27">
        <f>ROUND(E34/E47,4)</f>
        <v>0</v>
      </c>
      <c r="I34" s="25"/>
      <c r="J34" s="25"/>
      <c r="K34" s="25"/>
      <c r="M34" s="25"/>
    </row>
    <row r="35" spans="1:13" s="24" customFormat="1" ht="24.75" customHeight="1">
      <c r="A35" s="29" t="s">
        <v>29</v>
      </c>
      <c r="B35" s="28" t="s">
        <v>28</v>
      </c>
      <c r="C35" s="26">
        <v>0</v>
      </c>
      <c r="D35" s="27">
        <f>ROUND(C35/C47,4)</f>
        <v>0</v>
      </c>
      <c r="E35" s="26">
        <v>0</v>
      </c>
      <c r="F35" s="27">
        <f>ROUND(E35/E47,4)</f>
        <v>0</v>
      </c>
      <c r="I35" s="25"/>
      <c r="M35" s="25"/>
    </row>
    <row r="36" spans="1:13" s="24" customFormat="1" ht="24.75" customHeight="1">
      <c r="A36" s="19" t="s">
        <v>27</v>
      </c>
      <c r="B36" s="34" t="s">
        <v>26</v>
      </c>
      <c r="C36" s="32">
        <v>0</v>
      </c>
      <c r="D36" s="33">
        <v>0</v>
      </c>
      <c r="E36" s="32">
        <v>0</v>
      </c>
      <c r="F36" s="32">
        <v>0</v>
      </c>
      <c r="I36" s="25"/>
    </row>
    <row r="37" spans="1:13" s="24" customFormat="1" ht="24.75" customHeight="1">
      <c r="A37" s="19" t="s">
        <v>25</v>
      </c>
      <c r="B37" s="34" t="s">
        <v>24</v>
      </c>
      <c r="C37" s="32">
        <v>0</v>
      </c>
      <c r="D37" s="33">
        <v>0</v>
      </c>
      <c r="E37" s="32">
        <v>0</v>
      </c>
      <c r="F37" s="32">
        <v>0</v>
      </c>
      <c r="I37" s="25"/>
    </row>
    <row r="38" spans="1:13" s="24" customFormat="1" ht="24.75" customHeight="1">
      <c r="A38" s="19" t="s">
        <v>23</v>
      </c>
      <c r="B38" s="34" t="s">
        <v>22</v>
      </c>
      <c r="C38" s="32">
        <f>C8+C25+C31</f>
        <v>21145.41</v>
      </c>
      <c r="D38" s="32">
        <f>D8+D25+D31</f>
        <v>55.537599999999998</v>
      </c>
      <c r="E38" s="32">
        <f>E8+E25+E31</f>
        <v>21016.29</v>
      </c>
      <c r="F38" s="32">
        <f>F8+F25+F31</f>
        <v>22.877299999999998</v>
      </c>
      <c r="G38" s="35"/>
      <c r="I38" s="25"/>
    </row>
    <row r="39" spans="1:13" s="24" customFormat="1" ht="24.75" customHeight="1">
      <c r="A39" s="19" t="s">
        <v>21</v>
      </c>
      <c r="B39" s="34" t="s">
        <v>20</v>
      </c>
      <c r="C39" s="32">
        <v>0</v>
      </c>
      <c r="D39" s="33">
        <v>0</v>
      </c>
      <c r="E39" s="32">
        <v>0</v>
      </c>
      <c r="F39" s="32">
        <v>0</v>
      </c>
      <c r="I39" s="25"/>
    </row>
    <row r="40" spans="1:13" s="24" customFormat="1" ht="24.75" customHeight="1">
      <c r="A40" s="29" t="s">
        <v>19</v>
      </c>
      <c r="B40" s="28" t="s">
        <v>18</v>
      </c>
      <c r="C40" s="26">
        <v>0</v>
      </c>
      <c r="D40" s="27">
        <v>0</v>
      </c>
      <c r="E40" s="26">
        <v>0</v>
      </c>
      <c r="F40" s="26">
        <v>0</v>
      </c>
      <c r="H40" s="31"/>
      <c r="I40" s="25"/>
    </row>
    <row r="41" spans="1:13" s="24" customFormat="1" ht="24.75" customHeight="1">
      <c r="A41" s="29" t="s">
        <v>17</v>
      </c>
      <c r="B41" s="28" t="s">
        <v>16</v>
      </c>
      <c r="C41" s="26">
        <v>0</v>
      </c>
      <c r="D41" s="27">
        <v>0</v>
      </c>
      <c r="E41" s="26">
        <v>0</v>
      </c>
      <c r="F41" s="26">
        <v>0</v>
      </c>
      <c r="I41" s="25"/>
    </row>
    <row r="42" spans="1:13" s="24" customFormat="1" ht="24.75" customHeight="1">
      <c r="A42" s="29" t="s">
        <v>15</v>
      </c>
      <c r="B42" s="28" t="s">
        <v>14</v>
      </c>
      <c r="C42" s="26">
        <v>0</v>
      </c>
      <c r="D42" s="27">
        <v>0</v>
      </c>
      <c r="E42" s="26">
        <v>0</v>
      </c>
      <c r="F42" s="26">
        <v>0</v>
      </c>
      <c r="I42" s="25"/>
    </row>
    <row r="43" spans="1:13" s="24" customFormat="1" ht="24.75" customHeight="1">
      <c r="A43" s="29" t="s">
        <v>13</v>
      </c>
      <c r="B43" s="30" t="s">
        <v>12</v>
      </c>
      <c r="C43" s="26">
        <v>0</v>
      </c>
      <c r="D43" s="27">
        <v>0</v>
      </c>
      <c r="E43" s="26">
        <v>0</v>
      </c>
      <c r="F43" s="26">
        <v>0</v>
      </c>
      <c r="I43" s="25"/>
    </row>
    <row r="44" spans="1:13" s="24" customFormat="1" ht="24.75" customHeight="1">
      <c r="A44" s="29" t="s">
        <v>11</v>
      </c>
      <c r="B44" s="28" t="s">
        <v>10</v>
      </c>
      <c r="C44" s="26">
        <v>0</v>
      </c>
      <c r="D44" s="27">
        <v>0</v>
      </c>
      <c r="E44" s="26">
        <v>0</v>
      </c>
      <c r="F44" s="26">
        <v>0</v>
      </c>
      <c r="I44" s="25"/>
    </row>
    <row r="45" spans="1:13" ht="47.4" customHeight="1">
      <c r="A45" s="19" t="s">
        <v>9</v>
      </c>
      <c r="B45" s="23" t="s">
        <v>8</v>
      </c>
      <c r="C45" s="17">
        <f>C38+C39</f>
        <v>21145.41</v>
      </c>
      <c r="D45" s="16"/>
      <c r="E45" s="17">
        <f>E38+E39</f>
        <v>21016.29</v>
      </c>
      <c r="F45" s="16"/>
    </row>
    <row r="46" spans="1:13" ht="48.6">
      <c r="A46" s="19" t="s">
        <v>7</v>
      </c>
      <c r="B46" s="23" t="s">
        <v>6</v>
      </c>
      <c r="C46" s="17">
        <f>ROUND(C45/C47:C47,2)</f>
        <v>25.98</v>
      </c>
      <c r="D46" s="16"/>
      <c r="E46" s="17">
        <f>ROUND(E45/E47:E47,2)</f>
        <v>22.88</v>
      </c>
      <c r="F46" s="16"/>
    </row>
    <row r="47" spans="1:13" ht="24.75" customHeight="1">
      <c r="A47" s="19" t="s">
        <v>5</v>
      </c>
      <c r="B47" s="23" t="s">
        <v>4</v>
      </c>
      <c r="C47" s="22">
        <v>813.78</v>
      </c>
      <c r="D47" s="22"/>
      <c r="E47" s="21">
        <v>918.65</v>
      </c>
      <c r="F47" s="20"/>
      <c r="I47" s="9"/>
    </row>
    <row r="48" spans="1:13" ht="45" customHeight="1">
      <c r="A48" s="19" t="s">
        <v>3</v>
      </c>
      <c r="B48" s="18" t="s">
        <v>2</v>
      </c>
      <c r="C48" s="17">
        <f>ROUND(C46*120%,2)</f>
        <v>31.18</v>
      </c>
      <c r="D48" s="16"/>
      <c r="E48" s="17">
        <f>ROUND(E46*120%,2)</f>
        <v>27.46</v>
      </c>
      <c r="F48" s="16"/>
      <c r="I48" s="9"/>
    </row>
    <row r="49" spans="1:9" ht="45" customHeight="1">
      <c r="A49" s="13"/>
      <c r="B49" s="15"/>
      <c r="C49" s="14"/>
      <c r="D49" s="14"/>
      <c r="E49" s="14"/>
      <c r="F49" s="14"/>
      <c r="I49" s="9"/>
    </row>
    <row r="50" spans="1:9" ht="27.75" customHeight="1">
      <c r="A50" s="13"/>
      <c r="B50" s="12"/>
      <c r="C50" s="11"/>
      <c r="D50" s="11"/>
      <c r="E50" s="10"/>
      <c r="F50" s="10"/>
      <c r="I50" s="9"/>
    </row>
    <row r="51" spans="1:9" ht="27.75" customHeight="1">
      <c r="A51" s="8"/>
      <c r="B51" s="7" t="s">
        <v>1</v>
      </c>
      <c r="C51" s="6"/>
      <c r="D51" s="6"/>
      <c r="E51" s="2" t="s">
        <v>0</v>
      </c>
      <c r="F51" s="2"/>
    </row>
    <row r="52" spans="1:9" ht="61.5" customHeight="1">
      <c r="A52" s="5"/>
      <c r="B52" s="5"/>
      <c r="C52" s="4"/>
      <c r="D52" s="3"/>
      <c r="E52" s="2"/>
      <c r="F52" s="2"/>
    </row>
  </sheetData>
  <mergeCells count="18">
    <mergeCell ref="A52:B52"/>
    <mergeCell ref="E52:F52"/>
    <mergeCell ref="H6:I6"/>
    <mergeCell ref="C45:D45"/>
    <mergeCell ref="E45:F45"/>
    <mergeCell ref="C46:D46"/>
    <mergeCell ref="E46:F46"/>
    <mergeCell ref="C47:D47"/>
    <mergeCell ref="E47:F47"/>
    <mergeCell ref="E51:F51"/>
    <mergeCell ref="C48:D48"/>
    <mergeCell ref="E48:F48"/>
    <mergeCell ref="A2:F2"/>
    <mergeCell ref="A3:F3"/>
    <mergeCell ref="A5:A6"/>
    <mergeCell ref="B5:B6"/>
    <mergeCell ref="C5:D5"/>
    <mergeCell ref="E5:F5"/>
  </mergeCells>
  <printOptions horizontalCentered="1" verticalCentered="1"/>
  <pageMargins left="0.70866141732283472" right="0.31496062992125984" top="0.74803149606299213" bottom="0.74803149606299213" header="0" footer="0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7"/>
  <sheetViews>
    <sheetView topLeftCell="A4" workbookViewId="0">
      <selection activeCell="O17" sqref="O17"/>
    </sheetView>
  </sheetViews>
  <sheetFormatPr defaultRowHeight="14.4"/>
  <cols>
    <col min="1" max="1" width="8.88671875" style="50"/>
    <col min="2" max="2" width="4.33203125" style="50" customWidth="1"/>
    <col min="3" max="3" width="39.77734375" style="50" customWidth="1"/>
    <col min="4" max="4" width="16.33203125" style="50" customWidth="1"/>
    <col min="5" max="5" width="16.5546875" style="50" customWidth="1"/>
    <col min="6" max="6" width="11.77734375" style="50" customWidth="1"/>
    <col min="7" max="16384" width="8.88671875" style="50"/>
  </cols>
  <sheetData>
    <row r="1" spans="1:27" ht="15.6">
      <c r="A1" s="51"/>
      <c r="B1" s="51"/>
      <c r="C1" s="73"/>
      <c r="D1" s="73"/>
      <c r="E1" s="73"/>
      <c r="F1" s="73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15.6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ht="15.6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ht="51.6" customHeight="1">
      <c r="A4" s="51"/>
      <c r="C4" s="72" t="s">
        <v>101</v>
      </c>
      <c r="D4" s="72"/>
      <c r="E4" s="72"/>
      <c r="F4" s="70"/>
      <c r="G4" s="70"/>
      <c r="H4" s="70"/>
      <c r="I4" s="70"/>
      <c r="J4" s="69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ht="18" customHeight="1">
      <c r="A5" s="51"/>
      <c r="C5" s="72" t="s">
        <v>100</v>
      </c>
      <c r="D5" s="72"/>
      <c r="E5" s="72"/>
      <c r="F5" s="70"/>
      <c r="G5" s="70"/>
      <c r="H5" s="70"/>
      <c r="I5" s="70"/>
      <c r="J5" s="69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27" ht="25.8" customHeight="1">
      <c r="A6" s="51"/>
      <c r="C6" s="71"/>
      <c r="D6" s="71"/>
      <c r="E6" s="71"/>
      <c r="F6" s="70" t="s">
        <v>99</v>
      </c>
      <c r="G6" s="70"/>
      <c r="H6" s="70"/>
      <c r="I6" s="70"/>
      <c r="J6" s="69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 ht="33" customHeight="1">
      <c r="A7" s="51"/>
      <c r="B7" s="67"/>
      <c r="C7" s="67"/>
      <c r="D7" s="68" t="s">
        <v>98</v>
      </c>
      <c r="E7" s="68" t="s">
        <v>97</v>
      </c>
      <c r="F7" s="67" t="s">
        <v>96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ht="15.6">
      <c r="A8" s="51"/>
      <c r="B8" s="63">
        <v>1</v>
      </c>
      <c r="C8" s="63" t="s">
        <v>95</v>
      </c>
      <c r="D8" s="60">
        <f>SUM(D9:D12)</f>
        <v>6513.7099999999991</v>
      </c>
      <c r="E8" s="60">
        <f>SUM(E9:E12)</f>
        <v>5126.9199999999992</v>
      </c>
      <c r="F8" s="60">
        <f>SUM(D8:E8)</f>
        <v>11640.629999999997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 spans="1:27" ht="15.6">
      <c r="A9" s="51"/>
      <c r="B9" s="67"/>
      <c r="C9" s="67" t="s">
        <v>94</v>
      </c>
      <c r="D9" s="66">
        <v>4882.99</v>
      </c>
      <c r="E9" s="66">
        <v>4228.9799999999996</v>
      </c>
      <c r="F9" s="60">
        <f>SUM(D9:E9)</f>
        <v>9111.9699999999993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27" ht="15.6">
      <c r="A10" s="51"/>
      <c r="B10" s="67"/>
      <c r="C10" s="67" t="s">
        <v>93</v>
      </c>
      <c r="D10" s="66">
        <f>556.24-D11</f>
        <v>508.82</v>
      </c>
      <c r="E10" s="66">
        <f>364.22-E11</f>
        <v>335.40000000000003</v>
      </c>
      <c r="F10" s="60">
        <f>SUM(D10:E10)</f>
        <v>844.22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7" ht="15.6">
      <c r="A11" s="51"/>
      <c r="B11" s="67"/>
      <c r="C11" s="67" t="s">
        <v>63</v>
      </c>
      <c r="D11" s="66">
        <v>47.42</v>
      </c>
      <c r="E11" s="66">
        <v>28.82</v>
      </c>
      <c r="F11" s="60">
        <f>SUM(D11:E11)</f>
        <v>76.240000000000009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15.6">
      <c r="A12" s="51"/>
      <c r="B12" s="67"/>
      <c r="C12" s="67" t="s">
        <v>92</v>
      </c>
      <c r="D12" s="66">
        <v>1074.48</v>
      </c>
      <c r="E12" s="66">
        <v>533.72</v>
      </c>
      <c r="F12" s="60">
        <f>SUM(D12:E12)</f>
        <v>1608.2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15.6">
      <c r="A13" s="51"/>
      <c r="B13" s="63">
        <v>2</v>
      </c>
      <c r="C13" s="63" t="s">
        <v>91</v>
      </c>
      <c r="D13" s="60">
        <v>10960.6</v>
      </c>
      <c r="E13" s="60">
        <v>12522.82</v>
      </c>
      <c r="F13" s="60">
        <f>SUM(D13:E13)</f>
        <v>23483.42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15.6">
      <c r="A14" s="51"/>
      <c r="B14" s="63">
        <v>3</v>
      </c>
      <c r="C14" s="63" t="s">
        <v>90</v>
      </c>
      <c r="D14" s="60">
        <v>2411.33</v>
      </c>
      <c r="E14" s="60">
        <v>2755.02</v>
      </c>
      <c r="F14" s="60">
        <f>SUM(D14:E14)</f>
        <v>5166.3500000000004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15.6">
      <c r="A15" s="51"/>
      <c r="B15" s="63">
        <v>4</v>
      </c>
      <c r="C15" s="63" t="s">
        <v>89</v>
      </c>
      <c r="D15" s="60">
        <v>351.86</v>
      </c>
      <c r="E15" s="60">
        <v>400.58</v>
      </c>
      <c r="F15" s="60">
        <f>SUM(D15:E15)</f>
        <v>752.44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15.6">
      <c r="A16" s="51"/>
      <c r="B16" s="63">
        <v>5</v>
      </c>
      <c r="C16" s="63" t="s">
        <v>88</v>
      </c>
      <c r="D16" s="60">
        <v>907.91</v>
      </c>
      <c r="E16" s="60">
        <v>210.95</v>
      </c>
      <c r="F16" s="60">
        <f>SUM(D16:E16)</f>
        <v>1118.8599999999999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17.399999999999999">
      <c r="A17" s="51"/>
      <c r="B17" s="63"/>
      <c r="C17" s="62" t="s">
        <v>87</v>
      </c>
      <c r="D17" s="61">
        <f>D8+D13+D14+D15+D16</f>
        <v>21145.41</v>
      </c>
      <c r="E17" s="61">
        <f>E8+E13+E14+E15+E16</f>
        <v>21016.29</v>
      </c>
      <c r="F17" s="60">
        <f>SUM(D17:E17)</f>
        <v>42161.7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ht="18">
      <c r="A18" s="51"/>
      <c r="B18" s="63"/>
      <c r="C18" s="65" t="s">
        <v>86</v>
      </c>
      <c r="D18" s="65">
        <v>0</v>
      </c>
      <c r="E18" s="65">
        <v>0</v>
      </c>
      <c r="F18" s="63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17.399999999999999">
      <c r="A19" s="51"/>
      <c r="B19" s="63">
        <v>6</v>
      </c>
      <c r="C19" s="62" t="s">
        <v>85</v>
      </c>
      <c r="D19" s="64">
        <v>813.78</v>
      </c>
      <c r="E19" s="64">
        <v>918.65</v>
      </c>
      <c r="F19" s="60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17.399999999999999">
      <c r="A20" s="51"/>
      <c r="B20" s="63"/>
      <c r="C20" s="62" t="s">
        <v>84</v>
      </c>
      <c r="D20" s="61">
        <f>ROUND(D17/D19,2)</f>
        <v>25.98</v>
      </c>
      <c r="E20" s="61">
        <f>ROUND(E17/E19,2)</f>
        <v>22.88</v>
      </c>
      <c r="F20" s="60">
        <f>D20+E20</f>
        <v>48.86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17.399999999999999">
      <c r="A21" s="51"/>
      <c r="B21" s="63"/>
      <c r="C21" s="62" t="s">
        <v>83</v>
      </c>
      <c r="D21" s="61">
        <f>ROUND(D20*20%,2)</f>
        <v>5.2</v>
      </c>
      <c r="E21" s="61">
        <f>ROUND(E20*20%,2)</f>
        <v>4.58</v>
      </c>
      <c r="F21" s="60">
        <f>D21+E21</f>
        <v>9.7800000000000011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17.399999999999999">
      <c r="A22" s="51"/>
      <c r="B22" s="63"/>
      <c r="C22" s="62" t="s">
        <v>82</v>
      </c>
      <c r="D22" s="61">
        <f>D20+D21</f>
        <v>31.18</v>
      </c>
      <c r="E22" s="61">
        <f>E20+E21</f>
        <v>27.46</v>
      </c>
      <c r="F22" s="60">
        <f>D22+E22</f>
        <v>58.64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17.399999999999999">
      <c r="A23" s="51"/>
      <c r="B23" s="59"/>
      <c r="C23" s="58"/>
      <c r="D23" s="58"/>
      <c r="E23" s="57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17.399999999999999">
      <c r="A24" s="51"/>
      <c r="B24" s="59"/>
      <c r="C24" s="58"/>
      <c r="D24" s="58"/>
      <c r="E24" s="57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ht="18">
      <c r="A25" s="51"/>
      <c r="B25" s="56"/>
      <c r="C25" s="55"/>
      <c r="D25" s="55"/>
      <c r="E25" s="55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ht="18">
      <c r="A26" s="51"/>
      <c r="B26" s="56"/>
      <c r="C26" s="55"/>
      <c r="D26" s="55"/>
      <c r="E26" s="55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ht="18">
      <c r="A27" s="51"/>
      <c r="B27" s="51"/>
      <c r="C27" s="52" t="s">
        <v>81</v>
      </c>
      <c r="D27" s="54"/>
      <c r="E27" s="53" t="s">
        <v>0</v>
      </c>
      <c r="F27" s="52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ht="15.6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ht="15.6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ht="15.6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15.6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ht="15.6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15.6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15.6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15.6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ht="15.6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ht="15.6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ht="15.6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ht="15.6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ht="15.6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ht="15.6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</row>
    <row r="42" spans="1:27" ht="15.6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 ht="15.6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ht="15.6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 spans="1:27" ht="15.6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15.6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 ht="15.6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1:27" ht="15.6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1:27" ht="15.6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 spans="1:27" ht="15.6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27" ht="15.6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27" ht="15.6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 ht="15.6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ht="15.6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1:27" ht="15.6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5.6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5.6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5.6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5.6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5.6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ht="15.6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ht="15.6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ht="15.6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ht="15.6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ht="15.6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 ht="15.6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 ht="15.6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spans="1:27" ht="15.6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 ht="15.6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ht="15.6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ht="15.6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ht="15.6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ht="15.6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ht="15.6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ht="15.6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ht="15.6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ht="15.6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ht="15.6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ht="15.6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ht="15.6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ht="15.6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ht="15.6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ht="15.6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ht="15.6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ht="15.6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ht="15.6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ht="15.6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ht="15.6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ht="15.6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ht="15.6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ht="15.6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ht="15.6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ht="15.6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ht="15.6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ht="15.6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ht="15.6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ht="15.6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ht="15.6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ht="15.6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27" ht="15.6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spans="1:27" ht="15.6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spans="1:27" ht="15.6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spans="1:27" ht="15.6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 spans="1:27" ht="15.6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</row>
    <row r="105" spans="1:27" ht="15.6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27" ht="15.6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15.6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5.6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5.6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5.6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5.6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ht="15.6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ht="15.6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ht="15.6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ht="15.6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ht="15.6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ht="15.6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ht="15.6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ht="15.6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ht="15.6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ht="15.6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ht="15.6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ht="15.6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ht="15.6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ht="15.6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ht="15.6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ht="15.6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</sheetData>
  <mergeCells count="3">
    <mergeCell ref="C4:E4"/>
    <mergeCell ref="C5:E5"/>
    <mergeCell ref="C1:F1"/>
  </mergeCells>
  <pageMargins left="0.7" right="0.7" top="0.75" bottom="0.75" header="0.3" footer="0.3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структура ЦВ</vt:lpstr>
      <vt:lpstr>елементи</vt:lpstr>
      <vt:lpstr>'структура ЦВ'!Область_печати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LARISA</cp:lastModifiedBy>
  <dcterms:created xsi:type="dcterms:W3CDTF">2022-08-28T08:38:35Z</dcterms:created>
  <dcterms:modified xsi:type="dcterms:W3CDTF">2022-08-28T08:39:51Z</dcterms:modified>
</cp:coreProperties>
</file>